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5480" windowHeight="9120"/>
  </bookViews>
  <sheets>
    <sheet name="CDF su dipon fondi" sheetId="1" r:id="rId1"/>
    <sheet name="CDF su inutilizz" sheetId="4" r:id="rId2"/>
    <sheet name="Foglio2" sheetId="2" r:id="rId3"/>
    <sheet name="Foglio3" sheetId="3" r:id="rId4"/>
  </sheets>
  <definedNames>
    <definedName name="_ftn1" localSheetId="0">'CDF su dipon fondi'!$A$18</definedName>
    <definedName name="_ftnref1" localSheetId="0">'CDF su dipon fondi'!$A$15</definedName>
  </definedNames>
  <calcPr calcId="125725"/>
</workbook>
</file>

<file path=xl/calcChain.xml><?xml version="1.0" encoding="utf-8"?>
<calcChain xmlns="http://schemas.openxmlformats.org/spreadsheetml/2006/main">
  <c r="G18" i="1"/>
  <c r="G19"/>
  <c r="G20"/>
  <c r="G21"/>
  <c r="G22"/>
  <c r="G17"/>
  <c r="D22"/>
  <c r="D15"/>
  <c r="H15" s="1"/>
  <c r="H22" l="1"/>
  <c r="C27" i="4"/>
  <c r="G27" s="1"/>
  <c r="C29" i="1"/>
  <c r="G17" i="4"/>
  <c r="G18"/>
  <c r="G19"/>
  <c r="G20"/>
  <c r="G21"/>
  <c r="G16"/>
  <c r="B15" l="1"/>
  <c r="D20"/>
  <c r="D19"/>
  <c r="D18"/>
  <c r="D17"/>
  <c r="D16"/>
  <c r="D15"/>
  <c r="H15" s="1"/>
  <c r="D14"/>
  <c r="H14" l="1"/>
  <c r="D22"/>
  <c r="F15"/>
  <c r="F14"/>
  <c r="F22" s="1"/>
  <c r="B24" s="1"/>
  <c r="C24" s="1"/>
  <c r="E22" i="1"/>
  <c r="D16"/>
  <c r="H16" s="1"/>
  <c r="D17"/>
  <c r="H17" s="1"/>
  <c r="D18"/>
  <c r="H18" s="1"/>
  <c r="D19"/>
  <c r="H19" s="1"/>
  <c r="D20"/>
  <c r="H20" s="1"/>
  <c r="D21"/>
  <c r="E21" l="1"/>
  <c r="H21"/>
  <c r="H23"/>
  <c r="C32" s="1"/>
  <c r="D23"/>
  <c r="H16" i="4"/>
  <c r="E16"/>
  <c r="C28" i="1"/>
  <c r="E17" i="4" l="1"/>
  <c r="H17"/>
  <c r="E20" i="1"/>
  <c r="E19"/>
  <c r="E18"/>
  <c r="E17"/>
  <c r="F16"/>
  <c r="F15"/>
  <c r="E18" i="4" l="1"/>
  <c r="H18"/>
  <c r="E23" i="1"/>
  <c r="F23"/>
  <c r="C26" s="1"/>
  <c r="C27" l="1"/>
  <c r="H19" i="4"/>
  <c r="E19"/>
  <c r="B36" i="1" l="1"/>
  <c r="B37"/>
  <c r="C30"/>
  <c r="E20" i="4"/>
  <c r="H20"/>
  <c r="H21" l="1"/>
  <c r="H22" s="1"/>
  <c r="C26" s="1"/>
  <c r="G26" s="1"/>
  <c r="E21"/>
  <c r="E22" s="1"/>
  <c r="C25" l="1"/>
  <c r="B30"/>
  <c r="B33"/>
  <c r="B34" l="1"/>
  <c r="G25"/>
  <c r="B31" s="1"/>
  <c r="C28"/>
</calcChain>
</file>

<file path=xl/sharedStrings.xml><?xml version="1.0" encoding="utf-8"?>
<sst xmlns="http://schemas.openxmlformats.org/spreadsheetml/2006/main" count="80" uniqueCount="38">
  <si>
    <t>Data contabile</t>
  </si>
  <si>
    <t>Data valuta</t>
  </si>
  <si>
    <t>Descrizione</t>
  </si>
  <si>
    <t>Dare</t>
  </si>
  <si>
    <t xml:space="preserve">Avere </t>
  </si>
  <si>
    <t>Versamento contanti</t>
  </si>
  <si>
    <t>Addebito assegno</t>
  </si>
  <si>
    <t>Versamento A/B</t>
  </si>
  <si>
    <t>Vostro bonifico</t>
  </si>
  <si>
    <t>Addebito utenze</t>
  </si>
  <si>
    <t>Bonifico ditta K</t>
  </si>
  <si>
    <t>Estratto conto</t>
  </si>
  <si>
    <t>Staffa</t>
  </si>
  <si>
    <t>Segno</t>
  </si>
  <si>
    <t>Avere</t>
  </si>
  <si>
    <t>Valuta</t>
  </si>
  <si>
    <t>Giorni</t>
  </si>
  <si>
    <t>Totale</t>
  </si>
  <si>
    <t>Interessi attivi per il cliente</t>
  </si>
  <si>
    <t>Interessi passivi per il cliente</t>
  </si>
  <si>
    <t>CDF</t>
  </si>
  <si>
    <t>Spese tenuta conto</t>
  </si>
  <si>
    <t>Totale competenze</t>
  </si>
  <si>
    <t>Non utilizzato</t>
  </si>
  <si>
    <t>Non utilizzato * gg</t>
  </si>
  <si>
    <t>CDF su non utilizzato</t>
  </si>
  <si>
    <t>Taeg</t>
  </si>
  <si>
    <t>Teg</t>
  </si>
  <si>
    <t>Saldi</t>
  </si>
  <si>
    <t>Numeri Debitori</t>
  </si>
  <si>
    <t>Numeri creditori</t>
  </si>
  <si>
    <t>utilizzato</t>
  </si>
  <si>
    <t>TAEG</t>
  </si>
  <si>
    <t>questo in realtà è in capitalizzazione semplice!</t>
  </si>
  <si>
    <t>saldo iniziale</t>
  </si>
  <si>
    <t>Inutilizzato</t>
  </si>
  <si>
    <t>Inutilizzato x gg</t>
  </si>
  <si>
    <t>CDF su inutilizzato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</si>
</sst>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FFFFFF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388C"/>
        <bgColor indexed="64"/>
      </patternFill>
    </fill>
    <fill>
      <patternFill patternType="solid">
        <fgColor rgb="FFFFCEDB"/>
        <bgColor indexed="64"/>
      </patternFill>
    </fill>
    <fill>
      <patternFill patternType="solid">
        <fgColor rgb="FFFFE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readingOrder="1"/>
    </xf>
    <xf numFmtId="16" fontId="3" fillId="3" borderId="2" xfId="0" applyNumberFormat="1" applyFont="1" applyFill="1" applyBorder="1" applyAlignment="1">
      <alignment horizontal="left" vertical="center" wrapText="1" readingOrder="1"/>
    </xf>
    <xf numFmtId="0" fontId="3" fillId="3" borderId="2" xfId="0" applyFont="1" applyFill="1" applyBorder="1" applyAlignment="1">
      <alignment horizontal="left" vertical="center" wrapText="1" readingOrder="1"/>
    </xf>
    <xf numFmtId="0" fontId="4" fillId="3" borderId="2" xfId="0" applyFont="1" applyFill="1" applyBorder="1" applyAlignment="1">
      <alignment vertical="top" wrapText="1"/>
    </xf>
    <xf numFmtId="3" fontId="3" fillId="3" borderId="2" xfId="0" applyNumberFormat="1" applyFont="1" applyFill="1" applyBorder="1" applyAlignment="1">
      <alignment horizontal="left" vertical="center" wrapText="1" readingOrder="1"/>
    </xf>
    <xf numFmtId="16" fontId="3" fillId="4" borderId="3" xfId="0" applyNumberFormat="1" applyFont="1" applyFill="1" applyBorder="1" applyAlignment="1">
      <alignment horizontal="left" vertical="center" wrapText="1" readingOrder="1"/>
    </xf>
    <xf numFmtId="0" fontId="3" fillId="4" borderId="3" xfId="0" applyFont="1" applyFill="1" applyBorder="1" applyAlignment="1">
      <alignment horizontal="left" vertical="center" wrapText="1" readingOrder="1"/>
    </xf>
    <xf numFmtId="3" fontId="3" fillId="4" borderId="3" xfId="0" applyNumberFormat="1" applyFont="1" applyFill="1" applyBorder="1" applyAlignment="1">
      <alignment horizontal="left" vertical="center" wrapText="1" readingOrder="1"/>
    </xf>
    <xf numFmtId="0" fontId="4" fillId="4" borderId="3" xfId="0" applyFont="1" applyFill="1" applyBorder="1" applyAlignment="1">
      <alignment vertical="top" wrapText="1"/>
    </xf>
    <xf numFmtId="16" fontId="3" fillId="3" borderId="3" xfId="0" applyNumberFormat="1" applyFont="1" applyFill="1" applyBorder="1" applyAlignment="1">
      <alignment horizontal="left" vertical="center" wrapText="1" readingOrder="1"/>
    </xf>
    <xf numFmtId="0" fontId="3" fillId="3" borderId="3" xfId="0" applyFont="1" applyFill="1" applyBorder="1" applyAlignment="1">
      <alignment horizontal="left" vertical="center" wrapText="1" readingOrder="1"/>
    </xf>
    <xf numFmtId="0" fontId="4" fillId="3" borderId="3" xfId="0" applyFont="1" applyFill="1" applyBorder="1" applyAlignment="1">
      <alignment vertical="top" wrapText="1"/>
    </xf>
    <xf numFmtId="3" fontId="3" fillId="3" borderId="3" xfId="0" applyNumberFormat="1" applyFont="1" applyFill="1" applyBorder="1" applyAlignment="1">
      <alignment horizontal="left" vertical="center" wrapText="1" readingOrder="1"/>
    </xf>
    <xf numFmtId="0" fontId="1" fillId="5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" fontId="3" fillId="3" borderId="2" xfId="0" applyNumberFormat="1" applyFont="1" applyFill="1" applyBorder="1" applyAlignment="1">
      <alignment horizontal="left" vertical="center" wrapText="1"/>
    </xf>
    <xf numFmtId="16" fontId="3" fillId="4" borderId="3" xfId="0" applyNumberFormat="1" applyFont="1" applyFill="1" applyBorder="1" applyAlignment="1">
      <alignment horizontal="left" vertical="center" wrapText="1"/>
    </xf>
    <xf numFmtId="16" fontId="3" fillId="3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5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16" fontId="1" fillId="0" borderId="0" xfId="0" applyNumberFormat="1" applyFont="1" applyAlignment="1">
      <alignment horizontal="left" wrapText="1"/>
    </xf>
    <xf numFmtId="0" fontId="1" fillId="6" borderId="0" xfId="0" applyFont="1" applyFill="1" applyAlignment="1">
      <alignment horizontal="left" wrapText="1"/>
    </xf>
    <xf numFmtId="10" fontId="1" fillId="6" borderId="0" xfId="1" applyNumberFormat="1" applyFont="1" applyFill="1"/>
    <xf numFmtId="164" fontId="1" fillId="0" borderId="0" xfId="2" applyNumberFormat="1" applyFont="1" applyAlignment="1">
      <alignment horizontal="center"/>
    </xf>
    <xf numFmtId="164" fontId="1" fillId="0" borderId="0" xfId="2" applyNumberFormat="1" applyFont="1"/>
    <xf numFmtId="164" fontId="1" fillId="0" borderId="0" xfId="0" applyNumberFormat="1" applyFont="1"/>
    <xf numFmtId="43" fontId="1" fillId="0" borderId="0" xfId="0" applyNumberFormat="1" applyFont="1"/>
    <xf numFmtId="16" fontId="0" fillId="0" borderId="0" xfId="0" applyNumberFormat="1"/>
    <xf numFmtId="43" fontId="0" fillId="0" borderId="0" xfId="2" applyFont="1"/>
    <xf numFmtId="164" fontId="0" fillId="0" borderId="0" xfId="2" applyNumberFormat="1" applyFont="1"/>
    <xf numFmtId="164" fontId="0" fillId="0" borderId="0" xfId="0" applyNumberFormat="1"/>
    <xf numFmtId="1" fontId="0" fillId="0" borderId="0" xfId="0" applyNumberFormat="1"/>
    <xf numFmtId="0" fontId="6" fillId="5" borderId="0" xfId="0" applyFont="1" applyFill="1" applyAlignment="1">
      <alignment horizontal="left"/>
    </xf>
    <xf numFmtId="0" fontId="6" fillId="5" borderId="0" xfId="0" applyFont="1" applyFill="1"/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readingOrder="1"/>
    </xf>
    <xf numFmtId="0" fontId="6" fillId="0" borderId="0" xfId="0" applyFont="1"/>
    <xf numFmtId="16" fontId="7" fillId="2" borderId="4" xfId="0" applyNumberFormat="1" applyFont="1" applyFill="1" applyBorder="1" applyAlignment="1">
      <alignment horizontal="left" vertical="center" wrapText="1"/>
    </xf>
    <xf numFmtId="16" fontId="7" fillId="2" borderId="4" xfId="0" applyNumberFormat="1" applyFont="1" applyFill="1" applyBorder="1" applyAlignment="1">
      <alignment horizontal="left" vertical="center" wrapText="1" readingOrder="1"/>
    </xf>
    <xf numFmtId="0" fontId="7" fillId="2" borderId="4" xfId="0" applyFont="1" applyFill="1" applyBorder="1" applyAlignment="1">
      <alignment horizontal="left" vertical="center" wrapText="1" readingOrder="1"/>
    </xf>
    <xf numFmtId="16" fontId="8" fillId="3" borderId="2" xfId="0" applyNumberFormat="1" applyFont="1" applyFill="1" applyBorder="1" applyAlignment="1">
      <alignment horizontal="left" vertical="center" wrapText="1"/>
    </xf>
    <xf numFmtId="16" fontId="8" fillId="3" borderId="2" xfId="0" applyNumberFormat="1" applyFont="1" applyFill="1" applyBorder="1" applyAlignment="1">
      <alignment horizontal="left" vertical="center" wrapText="1" readingOrder="1"/>
    </xf>
    <xf numFmtId="0" fontId="8" fillId="3" borderId="2" xfId="0" applyFont="1" applyFill="1" applyBorder="1" applyAlignment="1">
      <alignment horizontal="left" vertical="center" wrapText="1" readingOrder="1"/>
    </xf>
    <xf numFmtId="0" fontId="9" fillId="3" borderId="2" xfId="0" applyFont="1" applyFill="1" applyBorder="1" applyAlignment="1">
      <alignment vertical="top" wrapText="1"/>
    </xf>
    <xf numFmtId="3" fontId="8" fillId="3" borderId="2" xfId="0" applyNumberFormat="1" applyFont="1" applyFill="1" applyBorder="1" applyAlignment="1">
      <alignment horizontal="left" vertical="center" wrapText="1" readingOrder="1"/>
    </xf>
    <xf numFmtId="16" fontId="8" fillId="4" borderId="3" xfId="0" applyNumberFormat="1" applyFont="1" applyFill="1" applyBorder="1" applyAlignment="1">
      <alignment horizontal="left" vertical="center" wrapText="1"/>
    </xf>
    <xf numFmtId="16" fontId="8" fillId="4" borderId="3" xfId="0" applyNumberFormat="1" applyFont="1" applyFill="1" applyBorder="1" applyAlignment="1">
      <alignment horizontal="left" vertical="center" wrapText="1" readingOrder="1"/>
    </xf>
    <xf numFmtId="0" fontId="8" fillId="4" borderId="3" xfId="0" applyFont="1" applyFill="1" applyBorder="1" applyAlignment="1">
      <alignment horizontal="left" vertical="center" wrapText="1" readingOrder="1"/>
    </xf>
    <xf numFmtId="3" fontId="8" fillId="4" borderId="3" xfId="0" applyNumberFormat="1" applyFont="1" applyFill="1" applyBorder="1" applyAlignment="1">
      <alignment horizontal="left" vertical="center" wrapText="1" readingOrder="1"/>
    </xf>
    <xf numFmtId="0" fontId="9" fillId="4" borderId="3" xfId="0" applyFont="1" applyFill="1" applyBorder="1" applyAlignment="1">
      <alignment vertical="top" wrapText="1"/>
    </xf>
    <xf numFmtId="16" fontId="8" fillId="3" borderId="3" xfId="0" applyNumberFormat="1" applyFont="1" applyFill="1" applyBorder="1" applyAlignment="1">
      <alignment horizontal="left" vertical="center" wrapText="1"/>
    </xf>
    <xf numFmtId="16" fontId="8" fillId="3" borderId="3" xfId="0" applyNumberFormat="1" applyFont="1" applyFill="1" applyBorder="1" applyAlignment="1">
      <alignment horizontal="left" vertical="center" wrapText="1" readingOrder="1"/>
    </xf>
    <xf numFmtId="0" fontId="8" fillId="3" borderId="3" xfId="0" applyFont="1" applyFill="1" applyBorder="1" applyAlignment="1">
      <alignment horizontal="left" vertical="center" wrapText="1" readingOrder="1"/>
    </xf>
    <xf numFmtId="0" fontId="9" fillId="3" borderId="3" xfId="0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horizontal="left" vertical="center" wrapText="1" readingOrder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6" fontId="6" fillId="0" borderId="0" xfId="0" applyNumberFormat="1" applyFont="1" applyAlignment="1">
      <alignment horizontal="left"/>
    </xf>
    <xf numFmtId="0" fontId="6" fillId="5" borderId="0" xfId="0" applyFont="1" applyFill="1" applyAlignment="1">
      <alignment horizontal="center"/>
    </xf>
    <xf numFmtId="10" fontId="6" fillId="0" borderId="0" xfId="1" applyNumberFormat="1" applyFont="1"/>
    <xf numFmtId="0" fontId="6" fillId="6" borderId="0" xfId="0" applyFont="1" applyFill="1" applyAlignment="1">
      <alignment horizontal="left"/>
    </xf>
    <xf numFmtId="10" fontId="6" fillId="6" borderId="0" xfId="1" applyNumberFormat="1" applyFont="1" applyFill="1"/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topLeftCell="A24" workbookViewId="0">
      <selection activeCell="B17" sqref="B17"/>
    </sheetView>
  </sheetViews>
  <sheetFormatPr defaultColWidth="18" defaultRowHeight="26.25"/>
  <cols>
    <col min="1" max="1" width="18" style="59"/>
    <col min="2" max="4" width="18" style="40"/>
    <col min="5" max="5" width="14.140625" style="40" customWidth="1"/>
    <col min="6" max="6" width="15.7109375" style="40" customWidth="1"/>
    <col min="7" max="7" width="18" style="40"/>
    <col min="8" max="8" width="28" style="40" customWidth="1"/>
    <col min="9" max="16384" width="18" style="40"/>
  </cols>
  <sheetData>
    <row r="1" spans="1:8" s="37" customFormat="1" ht="27" thickBot="1">
      <c r="A1" s="36" t="s">
        <v>11</v>
      </c>
    </row>
    <row r="2" spans="1:8" ht="53.25" thickBot="1">
      <c r="A2" s="38" t="s">
        <v>0</v>
      </c>
      <c r="B2" s="39" t="s">
        <v>1</v>
      </c>
      <c r="C2" s="39" t="s">
        <v>2</v>
      </c>
      <c r="D2" s="39" t="s">
        <v>3</v>
      </c>
      <c r="E2" s="39" t="s">
        <v>4</v>
      </c>
    </row>
    <row r="3" spans="1:8" ht="54" thickTop="1" thickBot="1">
      <c r="A3" s="41">
        <v>41182</v>
      </c>
      <c r="B3" s="42">
        <v>41182</v>
      </c>
      <c r="C3" s="43" t="s">
        <v>34</v>
      </c>
      <c r="D3" s="43"/>
      <c r="E3" s="43">
        <v>5000</v>
      </c>
    </row>
    <row r="4" spans="1:8" ht="80.25" thickTop="1" thickBot="1">
      <c r="A4" s="44">
        <v>41192</v>
      </c>
      <c r="B4" s="45">
        <v>41192</v>
      </c>
      <c r="C4" s="46" t="s">
        <v>5</v>
      </c>
      <c r="D4" s="47"/>
      <c r="E4" s="48">
        <v>2000</v>
      </c>
    </row>
    <row r="5" spans="1:8" ht="53.25" thickBot="1">
      <c r="A5" s="49">
        <v>41214</v>
      </c>
      <c r="B5" s="50">
        <v>41198</v>
      </c>
      <c r="C5" s="51" t="s">
        <v>6</v>
      </c>
      <c r="D5" s="52">
        <v>7500</v>
      </c>
      <c r="E5" s="53"/>
    </row>
    <row r="6" spans="1:8" ht="53.25" thickBot="1">
      <c r="A6" s="54">
        <v>41233</v>
      </c>
      <c r="B6" s="55">
        <v>41236</v>
      </c>
      <c r="C6" s="56" t="s">
        <v>7</v>
      </c>
      <c r="D6" s="57"/>
      <c r="E6" s="58">
        <v>3000</v>
      </c>
    </row>
    <row r="7" spans="1:8" ht="53.25" thickBot="1">
      <c r="A7" s="49">
        <v>41233</v>
      </c>
      <c r="B7" s="50">
        <v>41233</v>
      </c>
      <c r="C7" s="51" t="s">
        <v>8</v>
      </c>
      <c r="D7" s="52">
        <v>5000</v>
      </c>
      <c r="E7" s="53"/>
    </row>
    <row r="8" spans="1:8" ht="53.25" thickBot="1">
      <c r="A8" s="54">
        <v>41238</v>
      </c>
      <c r="B8" s="55">
        <v>41238</v>
      </c>
      <c r="C8" s="56" t="s">
        <v>9</v>
      </c>
      <c r="D8" s="58">
        <v>1000</v>
      </c>
      <c r="E8" s="57"/>
    </row>
    <row r="9" spans="1:8" ht="53.25" thickBot="1">
      <c r="A9" s="49">
        <v>41241</v>
      </c>
      <c r="B9" s="50">
        <v>41235</v>
      </c>
      <c r="C9" s="51" t="s">
        <v>6</v>
      </c>
      <c r="D9" s="52">
        <v>3500</v>
      </c>
      <c r="E9" s="53"/>
    </row>
    <row r="10" spans="1:8" ht="53.25" thickBot="1">
      <c r="A10" s="54">
        <v>41270</v>
      </c>
      <c r="B10" s="55">
        <v>41273</v>
      </c>
      <c r="C10" s="56" t="s">
        <v>10</v>
      </c>
      <c r="D10" s="58">
        <v>10000</v>
      </c>
      <c r="E10" s="57"/>
    </row>
    <row r="12" spans="1:8">
      <c r="A12" s="59" t="s">
        <v>12</v>
      </c>
    </row>
    <row r="14" spans="1:8" ht="78.75">
      <c r="A14" s="59" t="s">
        <v>15</v>
      </c>
      <c r="B14" s="60" t="s">
        <v>28</v>
      </c>
      <c r="C14" s="60" t="s">
        <v>13</v>
      </c>
      <c r="D14" s="60" t="s">
        <v>16</v>
      </c>
      <c r="E14" s="61" t="s">
        <v>29</v>
      </c>
      <c r="F14" s="61" t="s">
        <v>30</v>
      </c>
      <c r="G14" s="40" t="s">
        <v>35</v>
      </c>
      <c r="H14" s="40" t="s">
        <v>36</v>
      </c>
    </row>
    <row r="15" spans="1:8">
      <c r="A15" s="62">
        <v>41183</v>
      </c>
      <c r="B15" s="60">
        <v>5000</v>
      </c>
      <c r="C15" s="60" t="s">
        <v>14</v>
      </c>
      <c r="D15" s="60">
        <f t="shared" ref="D15:D22" si="0">A16-A15</f>
        <v>9</v>
      </c>
      <c r="E15" s="60"/>
      <c r="F15" s="60">
        <f>B15*D15</f>
        <v>45000</v>
      </c>
      <c r="G15" s="40">
        <v>50000</v>
      </c>
      <c r="H15" s="40">
        <f>G15*D15</f>
        <v>450000</v>
      </c>
    </row>
    <row r="16" spans="1:8">
      <c r="A16" s="62">
        <v>41192</v>
      </c>
      <c r="B16" s="60">
        <v>7000</v>
      </c>
      <c r="C16" s="60" t="s">
        <v>14</v>
      </c>
      <c r="D16" s="60">
        <f t="shared" si="0"/>
        <v>6</v>
      </c>
      <c r="E16" s="60"/>
      <c r="F16" s="60">
        <f>B16*D16</f>
        <v>42000</v>
      </c>
      <c r="G16" s="40">
        <v>50000</v>
      </c>
      <c r="H16" s="40">
        <f>G16*D16</f>
        <v>300000</v>
      </c>
    </row>
    <row r="17" spans="1:8">
      <c r="A17" s="62">
        <v>41198</v>
      </c>
      <c r="B17" s="60">
        <v>500</v>
      </c>
      <c r="C17" s="60" t="s">
        <v>3</v>
      </c>
      <c r="D17" s="60">
        <f t="shared" si="0"/>
        <v>35</v>
      </c>
      <c r="E17" s="60">
        <f>D17*B17</f>
        <v>17500</v>
      </c>
      <c r="F17" s="60"/>
      <c r="G17" s="40">
        <f>50000-B17</f>
        <v>49500</v>
      </c>
      <c r="H17" s="40">
        <f>G17*D17</f>
        <v>1732500</v>
      </c>
    </row>
    <row r="18" spans="1:8">
      <c r="A18" s="62">
        <v>41233</v>
      </c>
      <c r="B18" s="60">
        <v>5500</v>
      </c>
      <c r="C18" s="60" t="s">
        <v>3</v>
      </c>
      <c r="D18" s="60">
        <f t="shared" si="0"/>
        <v>2</v>
      </c>
      <c r="E18" s="60">
        <f>B18*D18</f>
        <v>11000</v>
      </c>
      <c r="F18" s="60"/>
      <c r="G18" s="40">
        <f t="shared" ref="G18:G22" si="1">50000-B18</f>
        <v>44500</v>
      </c>
      <c r="H18" s="40">
        <f>G18*D18</f>
        <v>89000</v>
      </c>
    </row>
    <row r="19" spans="1:8">
      <c r="A19" s="62">
        <v>41235</v>
      </c>
      <c r="B19" s="60">
        <v>9000</v>
      </c>
      <c r="C19" s="60" t="s">
        <v>3</v>
      </c>
      <c r="D19" s="60">
        <f t="shared" si="0"/>
        <v>1</v>
      </c>
      <c r="E19" s="60">
        <f>B19*D19</f>
        <v>9000</v>
      </c>
      <c r="F19" s="60"/>
      <c r="G19" s="40">
        <f t="shared" si="1"/>
        <v>41000</v>
      </c>
      <c r="H19" s="40">
        <f>G19*D19</f>
        <v>41000</v>
      </c>
    </row>
    <row r="20" spans="1:8">
      <c r="A20" s="62">
        <v>41236</v>
      </c>
      <c r="B20" s="60">
        <v>6000</v>
      </c>
      <c r="C20" s="60" t="s">
        <v>3</v>
      </c>
      <c r="D20" s="60">
        <f t="shared" si="0"/>
        <v>2</v>
      </c>
      <c r="E20" s="60">
        <f>B20*D20</f>
        <v>12000</v>
      </c>
      <c r="F20" s="60"/>
      <c r="G20" s="40">
        <f t="shared" si="1"/>
        <v>44000</v>
      </c>
      <c r="H20" s="40">
        <f>G20*D20</f>
        <v>88000</v>
      </c>
    </row>
    <row r="21" spans="1:8">
      <c r="A21" s="62">
        <v>41238</v>
      </c>
      <c r="B21" s="60">
        <v>7000</v>
      </c>
      <c r="C21" s="60" t="s">
        <v>3</v>
      </c>
      <c r="D21" s="60">
        <f t="shared" si="0"/>
        <v>35</v>
      </c>
      <c r="E21" s="60">
        <f>B21*D21</f>
        <v>245000</v>
      </c>
      <c r="F21" s="60"/>
      <c r="G21" s="40">
        <f t="shared" si="1"/>
        <v>43000</v>
      </c>
      <c r="H21" s="40">
        <f>G21*D21</f>
        <v>1505000</v>
      </c>
    </row>
    <row r="22" spans="1:8">
      <c r="A22" s="62">
        <v>41273</v>
      </c>
      <c r="B22" s="60">
        <v>17000</v>
      </c>
      <c r="C22" s="60" t="s">
        <v>3</v>
      </c>
      <c r="D22" s="60">
        <f t="shared" si="0"/>
        <v>2</v>
      </c>
      <c r="E22" s="60">
        <f>B22*D22</f>
        <v>34000</v>
      </c>
      <c r="F22" s="60"/>
      <c r="G22" s="40">
        <f t="shared" si="1"/>
        <v>33000</v>
      </c>
      <c r="H22" s="40">
        <f>G22*D22</f>
        <v>66000</v>
      </c>
    </row>
    <row r="23" spans="1:8">
      <c r="A23" s="62">
        <v>41275</v>
      </c>
      <c r="D23" s="60">
        <f>SUM(D15:D22)</f>
        <v>92</v>
      </c>
      <c r="E23" s="63">
        <f>SUM(E15:E22)</f>
        <v>328500</v>
      </c>
      <c r="F23" s="63">
        <f>SUM(F15:F22)</f>
        <v>87000</v>
      </c>
      <c r="H23" s="37">
        <f>SUM(H15:H22)</f>
        <v>4271500</v>
      </c>
    </row>
    <row r="26" spans="1:8">
      <c r="A26" s="59" t="s">
        <v>18</v>
      </c>
      <c r="C26" s="40">
        <f>F23*0.01/365</f>
        <v>2.3835616438356166</v>
      </c>
    </row>
    <row r="27" spans="1:8">
      <c r="A27" s="59" t="s">
        <v>19</v>
      </c>
      <c r="C27" s="40">
        <f>-E23*0.09/365</f>
        <v>-81</v>
      </c>
    </row>
    <row r="28" spans="1:8">
      <c r="A28" s="59" t="s">
        <v>20</v>
      </c>
      <c r="C28" s="37">
        <f>-50000*0.0025</f>
        <v>-125</v>
      </c>
    </row>
    <row r="29" spans="1:8">
      <c r="A29" s="59" t="s">
        <v>21</v>
      </c>
      <c r="C29" s="40">
        <f>-(10+0.3*7)</f>
        <v>-12.1</v>
      </c>
    </row>
    <row r="30" spans="1:8">
      <c r="A30" s="59" t="s">
        <v>22</v>
      </c>
      <c r="C30" s="40">
        <f>SUM(C26:C29)</f>
        <v>-215.71643835616439</v>
      </c>
    </row>
    <row r="32" spans="1:8">
      <c r="A32" s="59" t="s">
        <v>37</v>
      </c>
      <c r="C32" s="40">
        <f>-H23*0.0025/92</f>
        <v>-116.07336956521739</v>
      </c>
    </row>
    <row r="33" spans="1:2">
      <c r="A33" s="40"/>
    </row>
    <row r="34" spans="1:2">
      <c r="A34" s="40"/>
    </row>
    <row r="35" spans="1:2">
      <c r="B35" s="64"/>
    </row>
    <row r="36" spans="1:2">
      <c r="A36" s="65" t="s">
        <v>26</v>
      </c>
      <c r="B36" s="66">
        <f>(C27+C28+C29)*365/E23</f>
        <v>-0.24233333333333335</v>
      </c>
    </row>
    <row r="37" spans="1:2">
      <c r="A37" s="65" t="s">
        <v>27</v>
      </c>
      <c r="B37" s="66">
        <f>(C27*365/E23)+(C28*4/50000)</f>
        <v>-9.9999999999999992E-2</v>
      </c>
    </row>
  </sheetData>
  <pageMargins left="0.25" right="0.25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opLeftCell="A16" workbookViewId="0">
      <selection activeCell="C24" sqref="C24"/>
    </sheetView>
  </sheetViews>
  <sheetFormatPr defaultRowHeight="15.75"/>
  <cols>
    <col min="1" max="1" width="19.85546875" style="23" customWidth="1"/>
    <col min="2" max="2" width="14.42578125" style="1" bestFit="1" customWidth="1"/>
    <col min="3" max="3" width="20.5703125" style="1" bestFit="1" customWidth="1"/>
    <col min="4" max="4" width="7.28515625" style="1" bestFit="1" customWidth="1"/>
    <col min="5" max="5" width="15.85546875" style="1" bestFit="1" customWidth="1"/>
    <col min="6" max="6" width="16.140625" style="1" bestFit="1" customWidth="1"/>
    <col min="7" max="7" width="13.7109375" style="1" bestFit="1" customWidth="1"/>
    <col min="8" max="8" width="18.42578125" style="1" bestFit="1" customWidth="1"/>
    <col min="9" max="16384" width="9.140625" style="1"/>
  </cols>
  <sheetData>
    <row r="1" spans="1:8" s="15" customFormat="1" ht="16.5" thickBot="1">
      <c r="A1" s="22" t="s">
        <v>11</v>
      </c>
    </row>
    <row r="2" spans="1:8" ht="16.5" thickBot="1">
      <c r="A2" s="16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8" ht="17.25" thickTop="1" thickBot="1">
      <c r="A3" s="17">
        <v>41192</v>
      </c>
      <c r="B3" s="3">
        <v>41192</v>
      </c>
      <c r="C3" s="4" t="s">
        <v>5</v>
      </c>
      <c r="D3" s="5"/>
      <c r="E3" s="6">
        <v>2000</v>
      </c>
    </row>
    <row r="4" spans="1:8" ht="16.5" thickBot="1">
      <c r="A4" s="18">
        <v>41214</v>
      </c>
      <c r="B4" s="7">
        <v>41198</v>
      </c>
      <c r="C4" s="8" t="s">
        <v>6</v>
      </c>
      <c r="D4" s="9">
        <v>7500</v>
      </c>
      <c r="E4" s="10"/>
    </row>
    <row r="5" spans="1:8" ht="16.5" thickBot="1">
      <c r="A5" s="19">
        <v>41233</v>
      </c>
      <c r="B5" s="11">
        <v>41236</v>
      </c>
      <c r="C5" s="12" t="s">
        <v>7</v>
      </c>
      <c r="D5" s="13"/>
      <c r="E5" s="14">
        <v>3000</v>
      </c>
    </row>
    <row r="6" spans="1:8" ht="16.5" thickBot="1">
      <c r="A6" s="18">
        <v>41233</v>
      </c>
      <c r="B6" s="7">
        <v>41233</v>
      </c>
      <c r="C6" s="8" t="s">
        <v>8</v>
      </c>
      <c r="D6" s="9">
        <v>5000</v>
      </c>
      <c r="E6" s="10"/>
    </row>
    <row r="7" spans="1:8" ht="16.5" thickBot="1">
      <c r="A7" s="19">
        <v>41238</v>
      </c>
      <c r="B7" s="11">
        <v>41238</v>
      </c>
      <c r="C7" s="12" t="s">
        <v>9</v>
      </c>
      <c r="D7" s="14">
        <v>1000</v>
      </c>
      <c r="E7" s="13"/>
    </row>
    <row r="8" spans="1:8" ht="16.5" thickBot="1">
      <c r="A8" s="18">
        <v>41241</v>
      </c>
      <c r="B8" s="7">
        <v>41235</v>
      </c>
      <c r="C8" s="8" t="s">
        <v>6</v>
      </c>
      <c r="D8" s="9">
        <v>3500</v>
      </c>
      <c r="E8" s="10"/>
    </row>
    <row r="9" spans="1:8" ht="16.5" thickBot="1">
      <c r="A9" s="19">
        <v>41270</v>
      </c>
      <c r="B9" s="11">
        <v>41273</v>
      </c>
      <c r="C9" s="12" t="s">
        <v>10</v>
      </c>
      <c r="D9" s="14">
        <v>10000</v>
      </c>
      <c r="E9" s="13"/>
    </row>
    <row r="11" spans="1:8" s="15" customFormat="1">
      <c r="A11" s="22" t="s">
        <v>12</v>
      </c>
    </row>
    <row r="13" spans="1:8">
      <c r="A13" s="23" t="s">
        <v>15</v>
      </c>
      <c r="B13" s="20" t="s">
        <v>28</v>
      </c>
      <c r="C13" s="20" t="s">
        <v>13</v>
      </c>
      <c r="D13" s="20" t="s">
        <v>16</v>
      </c>
      <c r="E13" s="20" t="s">
        <v>29</v>
      </c>
      <c r="F13" s="20" t="s">
        <v>30</v>
      </c>
      <c r="G13" s="1" t="s">
        <v>23</v>
      </c>
      <c r="H13" s="1" t="s">
        <v>24</v>
      </c>
    </row>
    <row r="14" spans="1:8">
      <c r="A14" s="24">
        <v>41182</v>
      </c>
      <c r="B14" s="20">
        <v>5000</v>
      </c>
      <c r="C14" s="20" t="s">
        <v>14</v>
      </c>
      <c r="D14" s="20">
        <f>A15-A14</f>
        <v>10</v>
      </c>
      <c r="E14" s="27"/>
      <c r="F14" s="27">
        <f>B14*D14</f>
        <v>50000</v>
      </c>
      <c r="G14" s="28">
        <v>50000</v>
      </c>
      <c r="H14" s="28">
        <f>G14*D14</f>
        <v>500000</v>
      </c>
    </row>
    <row r="15" spans="1:8">
      <c r="A15" s="24">
        <v>41192</v>
      </c>
      <c r="B15" s="21">
        <f>+B14+E3</f>
        <v>7000</v>
      </c>
      <c r="C15" s="20" t="s">
        <v>14</v>
      </c>
      <c r="D15" s="20">
        <f t="shared" ref="D15:D20" si="0">A16-A15</f>
        <v>6</v>
      </c>
      <c r="E15" s="27"/>
      <c r="F15" s="27">
        <f>B15*D15</f>
        <v>42000</v>
      </c>
      <c r="G15" s="28">
        <v>50000</v>
      </c>
      <c r="H15" s="28">
        <f t="shared" ref="H15:H21" si="1">G15*D15</f>
        <v>300000</v>
      </c>
    </row>
    <row r="16" spans="1:8">
      <c r="A16" s="24">
        <v>41198</v>
      </c>
      <c r="B16" s="21">
        <v>500</v>
      </c>
      <c r="C16" s="20" t="s">
        <v>3</v>
      </c>
      <c r="D16" s="20">
        <f t="shared" si="0"/>
        <v>35</v>
      </c>
      <c r="E16" s="27">
        <f>D16*B16</f>
        <v>17500</v>
      </c>
      <c r="F16" s="27"/>
      <c r="G16" s="28">
        <f>50000-B16</f>
        <v>49500</v>
      </c>
      <c r="H16" s="28">
        <f t="shared" si="1"/>
        <v>1732500</v>
      </c>
    </row>
    <row r="17" spans="1:8">
      <c r="A17" s="24">
        <v>41233</v>
      </c>
      <c r="B17" s="21">
        <v>5500</v>
      </c>
      <c r="C17" s="20" t="s">
        <v>3</v>
      </c>
      <c r="D17" s="20">
        <f t="shared" si="0"/>
        <v>2</v>
      </c>
      <c r="E17" s="27">
        <f>B17*D17</f>
        <v>11000</v>
      </c>
      <c r="F17" s="27"/>
      <c r="G17" s="28">
        <f t="shared" ref="G17:G21" si="2">50000-B17</f>
        <v>44500</v>
      </c>
      <c r="H17" s="28">
        <f t="shared" si="1"/>
        <v>89000</v>
      </c>
    </row>
    <row r="18" spans="1:8">
      <c r="A18" s="24">
        <v>41235</v>
      </c>
      <c r="B18" s="21">
        <v>9000</v>
      </c>
      <c r="C18" s="20" t="s">
        <v>3</v>
      </c>
      <c r="D18" s="20">
        <f t="shared" si="0"/>
        <v>1</v>
      </c>
      <c r="E18" s="27">
        <f>B18*D18</f>
        <v>9000</v>
      </c>
      <c r="F18" s="27"/>
      <c r="G18" s="28">
        <f t="shared" si="2"/>
        <v>41000</v>
      </c>
      <c r="H18" s="28">
        <f t="shared" si="1"/>
        <v>41000</v>
      </c>
    </row>
    <row r="19" spans="1:8">
      <c r="A19" s="24">
        <v>41236</v>
      </c>
      <c r="B19" s="21">
        <v>6000</v>
      </c>
      <c r="C19" s="20" t="s">
        <v>3</v>
      </c>
      <c r="D19" s="20">
        <f t="shared" si="0"/>
        <v>2</v>
      </c>
      <c r="E19" s="27">
        <f>B19*D19</f>
        <v>12000</v>
      </c>
      <c r="F19" s="27"/>
      <c r="G19" s="28">
        <f t="shared" si="2"/>
        <v>44000</v>
      </c>
      <c r="H19" s="28">
        <f t="shared" si="1"/>
        <v>88000</v>
      </c>
    </row>
    <row r="20" spans="1:8">
      <c r="A20" s="24">
        <v>41238</v>
      </c>
      <c r="B20" s="21">
        <v>7000</v>
      </c>
      <c r="C20" s="20" t="s">
        <v>3</v>
      </c>
      <c r="D20" s="20">
        <f t="shared" si="0"/>
        <v>35</v>
      </c>
      <c r="E20" s="27">
        <f>B20*D20</f>
        <v>245000</v>
      </c>
      <c r="F20" s="27"/>
      <c r="G20" s="28">
        <f t="shared" si="2"/>
        <v>43000</v>
      </c>
      <c r="H20" s="28">
        <f t="shared" si="1"/>
        <v>1505000</v>
      </c>
    </row>
    <row r="21" spans="1:8">
      <c r="A21" s="24">
        <v>41273</v>
      </c>
      <c r="B21" s="21">
        <v>17000</v>
      </c>
      <c r="C21" s="20" t="s">
        <v>3</v>
      </c>
      <c r="D21" s="20">
        <v>1</v>
      </c>
      <c r="E21" s="27">
        <f>B21*D21</f>
        <v>17000</v>
      </c>
      <c r="F21" s="27"/>
      <c r="G21" s="28">
        <f t="shared" si="2"/>
        <v>33000</v>
      </c>
      <c r="H21" s="28">
        <f t="shared" si="1"/>
        <v>33000</v>
      </c>
    </row>
    <row r="22" spans="1:8">
      <c r="A22" s="23" t="s">
        <v>17</v>
      </c>
      <c r="D22" s="20">
        <f>SUM(D14:D21)</f>
        <v>92</v>
      </c>
      <c r="E22" s="27">
        <f>SUM(E14:E21)</f>
        <v>311500</v>
      </c>
      <c r="F22" s="27">
        <f>SUM(F14:F21)</f>
        <v>92000</v>
      </c>
      <c r="G22" s="28"/>
      <c r="H22" s="28">
        <f>SUM(H14:H21)</f>
        <v>4288500</v>
      </c>
    </row>
    <row r="24" spans="1:8" ht="31.5">
      <c r="A24" s="23" t="s">
        <v>18</v>
      </c>
      <c r="B24" s="29">
        <f>F22*0.01/365</f>
        <v>2.5205479452054793</v>
      </c>
      <c r="C24" s="1">
        <f>(B24*(1-0.2))</f>
        <v>2.0164383561643837</v>
      </c>
    </row>
    <row r="25" spans="1:8" ht="31.5">
      <c r="A25" s="23" t="s">
        <v>19</v>
      </c>
      <c r="C25" s="1">
        <f>-E22*0.09/365</f>
        <v>-76.808219178082197</v>
      </c>
      <c r="G25" s="1">
        <f>-C25</f>
        <v>76.808219178082197</v>
      </c>
    </row>
    <row r="26" spans="1:8" ht="31.5">
      <c r="A26" s="23" t="s">
        <v>25</v>
      </c>
      <c r="C26" s="1">
        <f>-H22*0.0025/D22</f>
        <v>-116.53532608695652</v>
      </c>
      <c r="G26" s="1">
        <f t="shared" ref="G26:G27" si="3">-C26</f>
        <v>116.53532608695652</v>
      </c>
    </row>
    <row r="27" spans="1:8">
      <c r="A27" s="23" t="s">
        <v>21</v>
      </c>
      <c r="C27" s="1">
        <f>-(10+0.3*7)</f>
        <v>-12.1</v>
      </c>
      <c r="G27" s="1">
        <f t="shared" si="3"/>
        <v>12.1</v>
      </c>
    </row>
    <row r="28" spans="1:8">
      <c r="A28" s="23" t="s">
        <v>22</v>
      </c>
      <c r="C28" s="1">
        <f>SUM(C24:C27)</f>
        <v>-203.42710690887432</v>
      </c>
    </row>
    <row r="30" spans="1:8">
      <c r="A30" s="1" t="s">
        <v>31</v>
      </c>
      <c r="B30" s="30">
        <f>E22/D22</f>
        <v>3385.8695652173915</v>
      </c>
    </row>
    <row r="31" spans="1:8">
      <c r="A31" s="1" t="s">
        <v>32</v>
      </c>
      <c r="B31" s="1">
        <f>((B30+G25+G26+G27)/B30)^(365/D22)-1</f>
        <v>0.26327516826416897</v>
      </c>
    </row>
    <row r="33" spans="1:3">
      <c r="A33" s="25" t="s">
        <v>26</v>
      </c>
      <c r="B33" s="26">
        <f>(C25+C26+C27)*365/E22</f>
        <v>-0.24072839172307903</v>
      </c>
      <c r="C33" s="1" t="s">
        <v>33</v>
      </c>
    </row>
    <row r="34" spans="1:3">
      <c r="A34" s="25" t="s">
        <v>27</v>
      </c>
      <c r="B34" s="26">
        <f>(C25*365/E22)+(C26*4/50000)</f>
        <v>-9.9322826086956528E-2</v>
      </c>
    </row>
    <row r="35" spans="1:3">
      <c r="A35" s="1"/>
    </row>
  </sheetData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sqref="A1:H13"/>
    </sheetView>
  </sheetViews>
  <sheetFormatPr defaultRowHeight="15"/>
  <cols>
    <col min="2" max="2" width="11.5703125" bestFit="1" customWidth="1"/>
    <col min="3" max="3" width="10.5703125" bestFit="1" customWidth="1"/>
    <col min="6" max="6" width="14.28515625" bestFit="1" customWidth="1"/>
  </cols>
  <sheetData>
    <row r="1" spans="1:6">
      <c r="B1" s="33"/>
      <c r="C1" s="33"/>
    </row>
    <row r="2" spans="1:6">
      <c r="A2" s="31"/>
      <c r="B2" s="33"/>
      <c r="C2" s="33"/>
      <c r="D2" s="34"/>
      <c r="E2" s="35"/>
    </row>
    <row r="3" spans="1:6">
      <c r="A3" s="31"/>
      <c r="B3" s="33"/>
      <c r="C3" s="33"/>
      <c r="D3" s="34"/>
      <c r="E3" s="35"/>
    </row>
    <row r="4" spans="1:6">
      <c r="A4" s="31"/>
      <c r="B4" s="33"/>
      <c r="C4" s="33"/>
      <c r="D4" s="34"/>
      <c r="E4" s="35"/>
    </row>
    <row r="5" spans="1:6">
      <c r="A5" s="31"/>
      <c r="B5" s="33"/>
      <c r="C5" s="33"/>
      <c r="D5" s="34"/>
      <c r="E5" s="35"/>
    </row>
    <row r="6" spans="1:6">
      <c r="A6" s="31"/>
      <c r="B6" s="33"/>
      <c r="C6" s="33"/>
      <c r="D6" s="34"/>
      <c r="E6" s="35"/>
    </row>
    <row r="7" spans="1:6">
      <c r="A7" s="31"/>
      <c r="B7" s="33"/>
      <c r="C7" s="33"/>
      <c r="D7" s="34"/>
      <c r="E7" s="35"/>
    </row>
    <row r="8" spans="1:6">
      <c r="A8" s="31"/>
      <c r="B8" s="33"/>
      <c r="C8" s="33"/>
      <c r="D8" s="34"/>
      <c r="E8" s="35"/>
    </row>
    <row r="9" spans="1:6">
      <c r="A9" s="31"/>
      <c r="B9" s="33"/>
      <c r="C9" s="33"/>
      <c r="D9" s="34"/>
      <c r="E9" s="35"/>
    </row>
    <row r="10" spans="1:6">
      <c r="A10" s="31"/>
      <c r="B10" s="33"/>
      <c r="C10" s="33"/>
      <c r="D10" s="34"/>
      <c r="E10" s="35"/>
    </row>
    <row r="11" spans="1:6">
      <c r="A11" s="31"/>
      <c r="B11" s="33"/>
      <c r="C11" s="33"/>
      <c r="D11" s="34"/>
      <c r="E11" s="35"/>
    </row>
    <row r="12" spans="1:6">
      <c r="A12" s="31"/>
      <c r="B12" s="33"/>
      <c r="C12" s="33"/>
      <c r="D12" s="34"/>
      <c r="E12" s="35"/>
    </row>
    <row r="13" spans="1:6">
      <c r="E13" s="35"/>
      <c r="F13" s="3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CDF su dipon fondi</vt:lpstr>
      <vt:lpstr>CDF su inutilizz</vt:lpstr>
      <vt:lpstr>Foglio2</vt:lpstr>
      <vt:lpstr>Foglio3</vt:lpstr>
      <vt:lpstr>'CDF su dipon fondi'!_ftn1</vt:lpstr>
      <vt:lpstr>'CDF su dipon fondi'!_ftnref1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docenti</cp:lastModifiedBy>
  <cp:lastPrinted>2012-10-27T07:17:27Z</cp:lastPrinted>
  <dcterms:created xsi:type="dcterms:W3CDTF">2012-05-31T11:57:14Z</dcterms:created>
  <dcterms:modified xsi:type="dcterms:W3CDTF">2013-03-15T16:43:32Z</dcterms:modified>
</cp:coreProperties>
</file>